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827"/>
  <workbookPr/>
  <mc:AlternateContent xmlns:mc="http://schemas.openxmlformats.org/markup-compatibility/2006">
    <mc:Choice Requires="x15">
      <x15ac:absPath xmlns:x15ac="http://schemas.microsoft.com/office/spreadsheetml/2010/11/ac" url="C:\Users\Emma\Desktop\Biogeo- sciences\"/>
    </mc:Choice>
  </mc:AlternateContent>
  <bookViews>
    <workbookView xWindow="0" yWindow="0" windowWidth="19200" windowHeight="11370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M63" i="1" l="1"/>
  <c r="N71" i="1" s="1"/>
  <c r="M64" i="1"/>
  <c r="M65" i="1"/>
  <c r="N65" i="1"/>
  <c r="L65" i="1"/>
  <c r="L64" i="1"/>
  <c r="L63" i="1"/>
  <c r="M62" i="1"/>
  <c r="L62" i="1"/>
  <c r="I17" i="1"/>
  <c r="W28" i="1"/>
  <c r="W29" i="1" s="1"/>
  <c r="V28" i="1"/>
  <c r="V29" i="1" s="1"/>
  <c r="U28" i="1"/>
  <c r="N21" i="1"/>
  <c r="N62" i="1" s="1"/>
  <c r="M74" i="1" s="1"/>
  <c r="N22" i="1"/>
  <c r="O22" i="1" s="1"/>
  <c r="P22" i="1" s="1"/>
  <c r="Q22" i="1" s="1"/>
  <c r="N23" i="1"/>
  <c r="N63" i="1" s="1"/>
  <c r="N24" i="1"/>
  <c r="O24" i="1" s="1"/>
  <c r="P24" i="1" s="1"/>
  <c r="Q24" i="1" s="1"/>
  <c r="V26" i="1" s="1"/>
  <c r="V33" i="1" s="1"/>
  <c r="N25" i="1"/>
  <c r="O25" i="1" s="1"/>
  <c r="P25" i="1" s="1"/>
  <c r="Q25" i="1" s="1"/>
  <c r="V27" i="1" s="1"/>
  <c r="N27" i="1"/>
  <c r="O27" i="1" s="1"/>
  <c r="P27" i="1" s="1"/>
  <c r="Q27" i="1" s="1"/>
  <c r="V25" i="1" s="1"/>
  <c r="V34" i="1" s="1"/>
  <c r="N28" i="1"/>
  <c r="O28" i="1" s="1"/>
  <c r="P28" i="1" s="1"/>
  <c r="Q28" i="1" s="1"/>
  <c r="W26" i="1" s="1"/>
  <c r="W33" i="1" s="1"/>
  <c r="N29" i="1"/>
  <c r="O29" i="1" s="1"/>
  <c r="P29" i="1" s="1"/>
  <c r="Q29" i="1" s="1"/>
  <c r="W27" i="1" s="1"/>
  <c r="N30" i="1"/>
  <c r="O30" i="1" s="1"/>
  <c r="P30" i="1" s="1"/>
  <c r="Q30" i="1" s="1"/>
  <c r="W25" i="1" s="1"/>
  <c r="W34" i="1" s="1"/>
  <c r="N31" i="1"/>
  <c r="O31" i="1" s="1"/>
  <c r="P31" i="1" s="1"/>
  <c r="Q31" i="1" s="1"/>
  <c r="U26" i="1" s="1"/>
  <c r="N32" i="1"/>
  <c r="O32" i="1" s="1"/>
  <c r="P32" i="1" s="1"/>
  <c r="Q32" i="1" s="1"/>
  <c r="U27" i="1" s="1"/>
  <c r="N36" i="1"/>
  <c r="O36" i="1" s="1"/>
  <c r="P36" i="1" s="1"/>
  <c r="Q36" i="1" s="1"/>
  <c r="N37" i="1"/>
  <c r="O37" i="1" s="1"/>
  <c r="P37" i="1" s="1"/>
  <c r="Q37" i="1" s="1"/>
  <c r="U25" i="1" s="1"/>
  <c r="U34" i="1" s="1"/>
  <c r="N38" i="1"/>
  <c r="O38" i="1" s="1"/>
  <c r="P38" i="1" s="1"/>
  <c r="Q38" i="1" s="1"/>
  <c r="T26" i="1" s="1"/>
  <c r="N39" i="1"/>
  <c r="O39" i="1"/>
  <c r="P39" i="1" s="1"/>
  <c r="Q39" i="1" s="1"/>
  <c r="T27" i="1" s="1"/>
  <c r="T29" i="1" s="1"/>
  <c r="N40" i="1"/>
  <c r="O40" i="1" s="1"/>
  <c r="P40" i="1" s="1"/>
  <c r="Q40" i="1" s="1"/>
  <c r="T25" i="1" s="1"/>
  <c r="T34" i="1" s="1"/>
  <c r="I18" i="1"/>
  <c r="I19" i="1"/>
  <c r="I20" i="1"/>
  <c r="I21" i="1"/>
  <c r="I22" i="1"/>
  <c r="I23" i="1"/>
  <c r="I24" i="1"/>
  <c r="I25" i="1"/>
  <c r="I27" i="1"/>
  <c r="I28" i="1"/>
  <c r="I29" i="1"/>
  <c r="I30" i="1"/>
  <c r="I31" i="1"/>
  <c r="I32" i="1"/>
  <c r="I36" i="1"/>
  <c r="I37" i="1"/>
  <c r="I38" i="1"/>
  <c r="I39" i="1"/>
  <c r="I40" i="1"/>
  <c r="N19" i="1"/>
  <c r="O19" i="1" s="1"/>
  <c r="P19" i="1" s="1"/>
  <c r="Q19" i="1" s="1"/>
  <c r="V41" i="1" l="1"/>
  <c r="W36" i="1"/>
  <c r="N66" i="1"/>
  <c r="M75" i="1"/>
  <c r="T33" i="1"/>
  <c r="T36" i="1" s="1"/>
  <c r="T40" i="1" s="1"/>
  <c r="T30" i="1"/>
  <c r="V36" i="1"/>
  <c r="V40" i="1" s="1"/>
  <c r="U29" i="1"/>
  <c r="N64" i="1"/>
  <c r="O23" i="1"/>
  <c r="P23" i="1" s="1"/>
  <c r="Q23" i="1" s="1"/>
  <c r="O21" i="1"/>
  <c r="P21" i="1" s="1"/>
  <c r="Q21" i="1" s="1"/>
  <c r="U30" i="1" l="1"/>
  <c r="U33" i="1"/>
  <c r="U36" i="1" s="1"/>
  <c r="U40" i="1" s="1"/>
</calcChain>
</file>

<file path=xl/sharedStrings.xml><?xml version="1.0" encoding="utf-8"?>
<sst xmlns="http://schemas.openxmlformats.org/spreadsheetml/2006/main" count="183" uniqueCount="144">
  <si>
    <t xml:space="preserve">              BOSTON UNIVERSITY STABLE ISOTOPE LABORATORY</t>
  </si>
  <si>
    <t xml:space="preserve">                                            DATA SHEET</t>
  </si>
  <si>
    <t>Date: 3 September 2013</t>
  </si>
  <si>
    <t>Samples Arrived:  3/28/13</t>
  </si>
  <si>
    <t>Client:  Emma Shelford</t>
  </si>
  <si>
    <t>Job Number:   13N 15</t>
  </si>
  <si>
    <t>Project:  University of British Columbia</t>
  </si>
  <si>
    <t xml:space="preserve">Comments:  </t>
  </si>
  <si>
    <t>Data emailed: 9/3/13</t>
  </si>
  <si>
    <t>File name: sh13N15.xls</t>
  </si>
  <si>
    <t>Samples Returned/Archived:  consumed</t>
  </si>
  <si>
    <t>Data Location:   Con  473</t>
  </si>
  <si>
    <t xml:space="preserve">IMPORTANT DISCLAIMER:  Due to a quirk in Excel, numbers are shown to 9 decimal places.  </t>
  </si>
  <si>
    <t>Values MUST be rounded to 2 decimal places.  The accuracy of the data are reliable to 2 decimal places ONLY.</t>
  </si>
  <si>
    <t>Tray</t>
  </si>
  <si>
    <t>Sample</t>
  </si>
  <si>
    <t xml:space="preserve">Wt </t>
  </si>
  <si>
    <t>N Ht.</t>
  </si>
  <si>
    <t>[N]</t>
  </si>
  <si>
    <r>
      <t>d</t>
    </r>
    <r>
      <rPr>
        <b/>
        <vertAlign val="superscript"/>
        <sz val="10"/>
        <rFont val="Nebraska"/>
        <family val="2"/>
      </rPr>
      <t>15</t>
    </r>
    <r>
      <rPr>
        <b/>
        <sz val="10"/>
        <rFont val="Nebraska"/>
        <family val="2"/>
      </rPr>
      <t>N</t>
    </r>
  </si>
  <si>
    <t>Atom %</t>
  </si>
  <si>
    <t>Comments</t>
  </si>
  <si>
    <t>Location</t>
  </si>
  <si>
    <t>(mg)</t>
  </si>
  <si>
    <t>nA</t>
  </si>
  <si>
    <t>(umoles)</t>
  </si>
  <si>
    <t>(air)</t>
  </si>
  <si>
    <t>Tray 408C- 1</t>
  </si>
  <si>
    <t>glycine</t>
  </si>
  <si>
    <t>Tray 408C- 2</t>
  </si>
  <si>
    <t>Tray 511C- 1</t>
  </si>
  <si>
    <t>filter H</t>
  </si>
  <si>
    <t>Tray 511C- 2</t>
  </si>
  <si>
    <t>filter AN</t>
  </si>
  <si>
    <t>Tray 511C- 3</t>
  </si>
  <si>
    <t>filter AL</t>
  </si>
  <si>
    <t>Tray 511C- 5</t>
  </si>
  <si>
    <t>filter AG</t>
  </si>
  <si>
    <t>Tray 511C- 6</t>
  </si>
  <si>
    <t>filter AD</t>
  </si>
  <si>
    <t>Tray 511C- 7</t>
  </si>
  <si>
    <t>filter U</t>
  </si>
  <si>
    <t>Tray 511C- 8</t>
  </si>
  <si>
    <t>filter V</t>
  </si>
  <si>
    <t>Tray 511C- 9</t>
  </si>
  <si>
    <t>carryover from highly enriched samples</t>
  </si>
  <si>
    <t>Tray 511C-10</t>
  </si>
  <si>
    <t>filter Z</t>
  </si>
  <si>
    <t>Tray 511C-11</t>
  </si>
  <si>
    <t>filter W</t>
  </si>
  <si>
    <t>Tray 511C-12</t>
  </si>
  <si>
    <t>Xilter</t>
  </si>
  <si>
    <t>Tray 511D- 1</t>
  </si>
  <si>
    <t>filter AA</t>
  </si>
  <si>
    <t>Tray 511D- 2</t>
  </si>
  <si>
    <t>filter N</t>
  </si>
  <si>
    <t>Tray 511D- 3</t>
  </si>
  <si>
    <t>filter O</t>
  </si>
  <si>
    <t>Tray 408E- 1</t>
  </si>
  <si>
    <t>Run on separate day</t>
  </si>
  <si>
    <t>Tray 408E- 2</t>
  </si>
  <si>
    <t>Tray 511C- 4</t>
  </si>
  <si>
    <t>filter AJ</t>
  </si>
  <si>
    <t>Tray 511D- 4</t>
  </si>
  <si>
    <t>filter R</t>
  </si>
  <si>
    <t>Tray 511D- 5</t>
  </si>
  <si>
    <t>filter E</t>
  </si>
  <si>
    <t>Tray 511D- 6</t>
  </si>
  <si>
    <t>filter F</t>
  </si>
  <si>
    <t>Tray 511D- 7</t>
  </si>
  <si>
    <t>filter I</t>
  </si>
  <si>
    <t>Tray 511D- 8</t>
  </si>
  <si>
    <t>peptone</t>
  </si>
  <si>
    <r>
      <t xml:space="preserve">Expected </t>
    </r>
    <r>
      <rPr>
        <b/>
        <vertAlign val="superscript"/>
        <sz val="10"/>
        <color indexed="8"/>
        <rFont val="Nebraska"/>
        <family val="2"/>
      </rPr>
      <t>15</t>
    </r>
    <r>
      <rPr>
        <b/>
        <sz val="10"/>
        <color indexed="8"/>
        <rFont val="Nebraska"/>
        <family val="2"/>
      </rPr>
      <t>N values:</t>
    </r>
  </si>
  <si>
    <t>[N] (umol/ml)</t>
  </si>
  <si>
    <t>[15N] taken up (umol/ml)</t>
  </si>
  <si>
    <t>15N uptake (umol/L)</t>
  </si>
  <si>
    <t>Vol filt. (ml)</t>
  </si>
  <si>
    <t>[N] (umol)</t>
  </si>
  <si>
    <t>Experiment</t>
  </si>
  <si>
    <t>Treatment</t>
  </si>
  <si>
    <t>SOG12-1</t>
  </si>
  <si>
    <t>2b whole</t>
  </si>
  <si>
    <t>GFF blank</t>
  </si>
  <si>
    <t>CHNR</t>
  </si>
  <si>
    <t>Lys</t>
  </si>
  <si>
    <t>3c</t>
  </si>
  <si>
    <t>1c</t>
  </si>
  <si>
    <t>SOG12-12</t>
  </si>
  <si>
    <t>1b whole</t>
  </si>
  <si>
    <t>1b filt</t>
  </si>
  <si>
    <t>1c whole</t>
  </si>
  <si>
    <t>2c whole</t>
  </si>
  <si>
    <t>SOG12-2</t>
  </si>
  <si>
    <t>1c filt</t>
  </si>
  <si>
    <t>6c</t>
  </si>
  <si>
    <t>R</t>
  </si>
  <si>
    <t>What number do I want? I want total N-15 taken up into particulate, per L</t>
  </si>
  <si>
    <t>[15N]/L in particulate fraction (filter contents)</t>
  </si>
  <si>
    <t>1 whole</t>
  </si>
  <si>
    <t>1 filt</t>
  </si>
  <si>
    <t>2 whole</t>
  </si>
  <si>
    <t>SW+Lys</t>
  </si>
  <si>
    <t>SW</t>
  </si>
  <si>
    <t>uM 15-N taken up</t>
  </si>
  <si>
    <t>So there is a definite signal of lysate being used by PP for CHN-SW.</t>
  </si>
  <si>
    <t>1 whole = PP and bacteria taking up N-15</t>
  </si>
  <si>
    <t>1 filt = PP only taking up N-15</t>
  </si>
  <si>
    <t>2 whole = control (no N-15 added)</t>
  </si>
  <si>
    <t xml:space="preserve"> = subtracting out the control</t>
  </si>
  <si>
    <t>1a</t>
  </si>
  <si>
    <t>1b</t>
  </si>
  <si>
    <t>SI</t>
  </si>
  <si>
    <t>FRP</t>
  </si>
  <si>
    <t>QCS</t>
  </si>
  <si>
    <t>Fold decrease in PP after filtration</t>
  </si>
  <si>
    <t>Filtered N-15 numbers are the amount of N-15 taken up by phytoplankton alone, but a smaller amount of PP.</t>
  </si>
  <si>
    <t>multiply N-15 value by fold decrease to get expected N-15 uptake by phytoplankton alone</t>
  </si>
  <si>
    <t>b</t>
  </si>
  <si>
    <t>c</t>
  </si>
  <si>
    <t>Fold decrease</t>
  </si>
  <si>
    <t>Expected</t>
  </si>
  <si>
    <t>Proportion</t>
  </si>
  <si>
    <t>Proportion of 1 whole that is PP uptake</t>
  </si>
  <si>
    <t>adj 1 whole</t>
  </si>
  <si>
    <t xml:space="preserve"> = removing bacterial uptake</t>
  </si>
  <si>
    <t>So, two ways: either calculate a per cell uptake in filtered, then multiply by unfiltered PP numbers. Or,</t>
  </si>
  <si>
    <t>Unfiltered N-15 is the amount of N-15 taken up by full numbers of PP and by bacteria, together.</t>
  </si>
  <si>
    <t>Range</t>
  </si>
  <si>
    <t>Saanich Inlet</t>
  </si>
  <si>
    <t>Fraser River Plume</t>
  </si>
  <si>
    <t>Gorge Harbour</t>
  </si>
  <si>
    <t>Potential amount of Lys caught on filters</t>
  </si>
  <si>
    <t>ml filtered</t>
  </si>
  <si>
    <t>umol on filter</t>
  </si>
  <si>
    <t>Maximum amount of Lys in treatments (after dilution)</t>
  </si>
  <si>
    <t>Lys added</t>
  </si>
  <si>
    <t>ml</t>
  </si>
  <si>
    <t>Total volume</t>
  </si>
  <si>
    <t>Max Lys through filter</t>
  </si>
  <si>
    <t>Treat ave</t>
  </si>
  <si>
    <t>Amount of lysate filtered in control (Lys) equivalent to the maximum amount of lysate in treatments</t>
  </si>
  <si>
    <t>umol</t>
  </si>
  <si>
    <t>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</si>
</sst>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m/d/yy;@"/>
    <numFmt numFmtId="166" formatCode="0.000000"/>
  </numFmts>
  <fonts count="22">
    <font>
      <sz val="10"/>
      <color theme="1"/>
      <name val="Arial"/>
      <family val="2"/>
    </font>
    <font>
      <b/>
      <i/>
      <sz val="16"/>
      <color indexed="8"/>
      <name val="Victorian LET"/>
    </font>
    <font>
      <sz val="16"/>
      <color indexed="8"/>
      <name val="Victorian LET"/>
    </font>
    <font>
      <sz val="10"/>
      <color indexed="8"/>
      <name val="Nebraska"/>
      <family val="2"/>
    </font>
    <font>
      <sz val="10"/>
      <color indexed="8"/>
      <name val="Arial"/>
      <family val="2"/>
    </font>
    <font>
      <b/>
      <i/>
      <sz val="11"/>
      <color indexed="10"/>
      <name val="Nebraska"/>
      <family val="2"/>
    </font>
    <font>
      <b/>
      <sz val="11"/>
      <color indexed="10"/>
      <name val="Nebraska"/>
      <family val="2"/>
    </font>
    <font>
      <b/>
      <i/>
      <sz val="11"/>
      <name val="Nebraska"/>
      <family val="2"/>
    </font>
    <font>
      <b/>
      <sz val="10"/>
      <name val="Symbol"/>
      <family val="1"/>
      <charset val="2"/>
    </font>
    <font>
      <b/>
      <vertAlign val="superscript"/>
      <sz val="10"/>
      <name val="Nebraska"/>
      <family val="2"/>
    </font>
    <font>
      <b/>
      <sz val="10"/>
      <name val="Nebraska"/>
      <family val="2"/>
    </font>
    <font>
      <b/>
      <sz val="11"/>
      <name val="Nebraska"/>
      <family val="2"/>
    </font>
    <font>
      <b/>
      <sz val="11"/>
      <color indexed="8"/>
      <name val="Nebraska"/>
      <family val="2"/>
    </font>
    <font>
      <sz val="9"/>
      <color indexed="8"/>
      <name val="Arial"/>
      <family val="2"/>
    </font>
    <font>
      <b/>
      <sz val="9"/>
      <color indexed="8"/>
      <name val="Nebraska"/>
      <family val="2"/>
    </font>
    <font>
      <sz val="10"/>
      <name val="Arial"/>
      <family val="2"/>
    </font>
    <font>
      <b/>
      <sz val="10"/>
      <color indexed="8"/>
      <name val="Nebraska"/>
      <family val="2"/>
    </font>
    <font>
      <b/>
      <vertAlign val="superscript"/>
      <sz val="10"/>
      <color indexed="8"/>
      <name val="Nebraska"/>
      <family val="2"/>
    </font>
    <font>
      <b/>
      <sz val="9"/>
      <color indexed="8"/>
      <name val="Arial"/>
      <family val="2"/>
    </font>
    <font>
      <sz val="9"/>
      <name val="Geneva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0" fontId="20" fillId="0" borderId="0"/>
    <xf numFmtId="0" fontId="19" fillId="0" borderId="0"/>
    <xf numFmtId="0" fontId="15" fillId="0" borderId="0"/>
  </cellStyleXfs>
  <cellXfs count="57">
    <xf numFmtId="0" fontId="0" fillId="0" borderId="0" xfId="0"/>
    <xf numFmtId="0" fontId="1" fillId="0" borderId="0" xfId="0" applyNumberFormat="1" applyFont="1" applyAlignment="1" applyProtection="1">
      <alignment horizontal="left"/>
    </xf>
    <xf numFmtId="0" fontId="2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/>
    <xf numFmtId="0" fontId="3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0" borderId="0" xfId="0" applyNumberFormat="1" applyFont="1" applyAlignment="1" applyProtection="1">
      <alignment horizontal="left"/>
    </xf>
    <xf numFmtId="2" fontId="4" fillId="0" borderId="0" xfId="0" applyNumberFormat="1" applyFont="1" applyAlignment="1">
      <alignment horizontal="center"/>
    </xf>
    <xf numFmtId="2" fontId="3" fillId="0" borderId="0" xfId="0" applyNumberFormat="1" applyFont="1" applyAlignment="1" applyProtection="1">
      <alignment horizontal="left"/>
    </xf>
    <xf numFmtId="164" fontId="4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left"/>
    </xf>
    <xf numFmtId="14" fontId="3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 applyFill="1" applyAlignment="1">
      <alignment horizontal="center"/>
    </xf>
    <xf numFmtId="165" fontId="7" fillId="0" borderId="0" xfId="0" applyNumberFormat="1" applyFont="1" applyFill="1" applyAlignment="1" applyProtection="1">
      <alignment horizontal="center"/>
    </xf>
    <xf numFmtId="2" fontId="7" fillId="0" borderId="0" xfId="0" applyNumberFormat="1" applyFont="1" applyFill="1" applyAlignment="1">
      <alignment horizontal="center"/>
    </xf>
    <xf numFmtId="2" fontId="8" fillId="0" borderId="0" xfId="0" applyNumberFormat="1" applyFont="1" applyFill="1" applyAlignment="1">
      <alignment horizontal="center"/>
    </xf>
    <xf numFmtId="0" fontId="11" fillId="0" borderId="0" xfId="0" applyFont="1" applyAlignment="1">
      <alignment horizontal="center"/>
    </xf>
    <xf numFmtId="49" fontId="12" fillId="0" borderId="0" xfId="0" applyNumberFormat="1" applyFont="1" applyBorder="1" applyAlignment="1">
      <alignment horizontal="center"/>
    </xf>
    <xf numFmtId="49" fontId="13" fillId="0" borderId="0" xfId="0" applyNumberFormat="1" applyFont="1"/>
    <xf numFmtId="0" fontId="13" fillId="0" borderId="0" xfId="0" applyFont="1"/>
    <xf numFmtId="0" fontId="14" fillId="0" borderId="0" xfId="0" applyFont="1" applyBorder="1"/>
    <xf numFmtId="0" fontId="7" fillId="0" borderId="1" xfId="0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2" fontId="12" fillId="0" borderId="1" xfId="0" applyNumberFormat="1" applyFont="1" applyBorder="1" applyAlignment="1">
      <alignment horizontal="center"/>
    </xf>
    <xf numFmtId="49" fontId="12" fillId="0" borderId="1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</xf>
    <xf numFmtId="164" fontId="0" fillId="0" borderId="0" xfId="0" applyNumberFormat="1" applyAlignment="1" applyProtection="1">
      <alignment horizontal="center"/>
    </xf>
    <xf numFmtId="2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15" fillId="0" borderId="0" xfId="0" applyFont="1"/>
    <xf numFmtId="2" fontId="0" fillId="0" borderId="0" xfId="0" applyNumberFormat="1" applyAlignment="1" applyProtection="1">
      <alignment horizontal="center"/>
    </xf>
    <xf numFmtId="2" fontId="16" fillId="2" borderId="0" xfId="0" applyNumberFormat="1" applyFont="1" applyFill="1" applyAlignment="1">
      <alignment horizontal="left"/>
    </xf>
    <xf numFmtId="2" fontId="16" fillId="2" borderId="0" xfId="0" applyNumberFormat="1" applyFont="1" applyFill="1" applyAlignment="1">
      <alignment horizontal="center"/>
    </xf>
    <xf numFmtId="14" fontId="16" fillId="2" borderId="0" xfId="0" applyNumberFormat="1" applyFont="1" applyFill="1" applyAlignment="1">
      <alignment horizontal="center"/>
    </xf>
    <xf numFmtId="164" fontId="0" fillId="0" borderId="0" xfId="0" applyNumberFormat="1"/>
    <xf numFmtId="49" fontId="18" fillId="0" borderId="0" xfId="0" applyNumberFormat="1" applyFont="1" applyAlignment="1">
      <alignment horizontal="center"/>
    </xf>
    <xf numFmtId="0" fontId="0" fillId="3" borderId="0" xfId="0" applyFill="1"/>
    <xf numFmtId="0" fontId="20" fillId="0" borderId="0" xfId="1"/>
    <xf numFmtId="0" fontId="0" fillId="0" borderId="0" xfId="0" applyNumberFormat="1"/>
    <xf numFmtId="0" fontId="20" fillId="0" borderId="0" xfId="1"/>
    <xf numFmtId="0" fontId="20" fillId="0" borderId="0" xfId="1"/>
    <xf numFmtId="0" fontId="21" fillId="0" borderId="0" xfId="0" applyFont="1"/>
    <xf numFmtId="0" fontId="20" fillId="0" borderId="0" xfId="1" applyAlignment="1">
      <alignment horizontal="center" wrapText="1"/>
    </xf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errBars>
            <c:errBarType val="both"/>
            <c:errValType val="cust"/>
            <c:noEndCap val="0"/>
            <c:plus>
              <c:numRef>
                <c:f>Sheet1!$T$41:$V$41</c:f>
                <c:numCache>
                  <c:formatCode>General</c:formatCode>
                  <c:ptCount val="3"/>
                  <c:pt idx="2">
                    <c:v>0.36063317502788728</c:v>
                  </c:pt>
                </c:numCache>
              </c:numRef>
            </c:plus>
            <c:minus>
              <c:numRef>
                <c:f>Sheet1!$T$41:$V$41</c:f>
                <c:numCache>
                  <c:formatCode>General</c:formatCode>
                  <c:ptCount val="3"/>
                  <c:pt idx="2">
                    <c:v>0.36063317502788728</c:v>
                  </c:pt>
                </c:numCache>
              </c:numRef>
            </c:minus>
          </c:errBars>
          <c:cat>
            <c:strRef>
              <c:f>Sheet1!$T$39:$V$39</c:f>
              <c:strCache>
                <c:ptCount val="3"/>
                <c:pt idx="0">
                  <c:v>Saanich Inlet</c:v>
                </c:pt>
                <c:pt idx="1">
                  <c:v>Fraser River Plume</c:v>
                </c:pt>
                <c:pt idx="2">
                  <c:v>Gorge Harbour</c:v>
                </c:pt>
              </c:strCache>
            </c:strRef>
          </c:cat>
          <c:val>
            <c:numRef>
              <c:f>Sheet1!$T$40:$V$40</c:f>
              <c:numCache>
                <c:formatCode>General</c:formatCode>
                <c:ptCount val="3"/>
                <c:pt idx="0">
                  <c:v>1.6684845330633085</c:v>
                </c:pt>
                <c:pt idx="1">
                  <c:v>1.7608781768111659</c:v>
                </c:pt>
                <c:pt idx="2">
                  <c:v>4.1571736135158828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2E-4222-9A4F-6809B4A541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8722176"/>
        <c:axId val="1"/>
      </c:barChart>
      <c:catAx>
        <c:axId val="528722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CA"/>
                  <a:t>Uptake of 15NH4</a:t>
                </a:r>
                <a:r>
                  <a:rPr lang="en-CA" baseline="0"/>
                  <a:t> (umol l-1)</a:t>
                </a:r>
                <a:endParaRPr lang="en-CA"/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28722176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257175</xdr:colOff>
      <xdr:row>41</xdr:row>
      <xdr:rowOff>38100</xdr:rowOff>
    </xdr:from>
    <xdr:to>
      <xdr:col>27</xdr:col>
      <xdr:colOff>561975</xdr:colOff>
      <xdr:row>57</xdr:row>
      <xdr:rowOff>104775</xdr:rowOff>
    </xdr:to>
    <xdr:graphicFrame macro="">
      <xdr:nvGraphicFramePr>
        <xdr:cNvPr id="1031" name="Chart 1">
          <a:extLst>
            <a:ext uri="{FF2B5EF4-FFF2-40B4-BE49-F238E27FC236}">
              <a16:creationId xmlns:a16="http://schemas.microsoft.com/office/drawing/2014/main" id="{56AF6719-CB62-4E73-86D5-E1ED485764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5"/>
  <sheetViews>
    <sheetView tabSelected="1" topLeftCell="L43" workbookViewId="0">
      <selection activeCell="Q43" sqref="Q43:Q44"/>
    </sheetView>
  </sheetViews>
  <sheetFormatPr defaultRowHeight="12.75"/>
  <cols>
    <col min="1" max="1" width="12.7109375" customWidth="1"/>
    <col min="6" max="6" width="11.5703125" customWidth="1"/>
    <col min="7" max="7" width="11.140625" customWidth="1"/>
    <col min="11" max="11" width="9.85546875" customWidth="1"/>
    <col min="15" max="15" width="10.140625" customWidth="1"/>
    <col min="16" max="16" width="13.85546875" customWidth="1"/>
    <col min="17" max="17" width="12.7109375" customWidth="1"/>
    <col min="18" max="18" width="11" customWidth="1"/>
    <col min="19" max="19" width="12.85546875" customWidth="1"/>
  </cols>
  <sheetData>
    <row r="1" spans="1:23" s="8" customFormat="1" ht="20.25">
      <c r="A1" s="1" t="s">
        <v>0</v>
      </c>
      <c r="B1" s="2"/>
      <c r="C1" s="3"/>
      <c r="D1" s="4"/>
      <c r="E1" s="3"/>
      <c r="F1" s="3"/>
      <c r="G1" s="5"/>
      <c r="H1" s="3"/>
      <c r="I1" s="6"/>
      <c r="J1" s="7"/>
      <c r="K1" s="7"/>
      <c r="L1" s="7"/>
      <c r="M1" s="7"/>
      <c r="N1" s="7"/>
    </row>
    <row r="2" spans="1:23" s="8" customFormat="1" ht="20.25">
      <c r="A2" s="1" t="s">
        <v>1</v>
      </c>
      <c r="B2" s="2"/>
      <c r="C2" s="3"/>
      <c r="D2" s="4"/>
      <c r="E2" s="3"/>
      <c r="F2" s="3"/>
      <c r="G2" s="5"/>
      <c r="H2" s="3"/>
      <c r="I2" s="6"/>
      <c r="J2" s="7"/>
      <c r="K2" s="7"/>
      <c r="L2" s="7"/>
      <c r="M2" s="7"/>
      <c r="N2" s="7"/>
    </row>
    <row r="3" spans="1:23" s="15" customFormat="1">
      <c r="A3" s="9"/>
      <c r="B3" s="10"/>
      <c r="C3" s="11"/>
      <c r="D3" s="11"/>
      <c r="E3" s="11"/>
      <c r="F3" s="11"/>
      <c r="G3" s="12"/>
      <c r="H3" s="11"/>
      <c r="I3" s="13"/>
      <c r="J3" s="14"/>
      <c r="K3" s="14"/>
      <c r="L3" s="14"/>
      <c r="M3" s="14"/>
      <c r="N3" s="14"/>
    </row>
    <row r="4" spans="1:23" s="15" customFormat="1">
      <c r="A4" s="16" t="s">
        <v>2</v>
      </c>
      <c r="B4" s="10"/>
      <c r="C4" s="11"/>
      <c r="D4" s="11"/>
      <c r="E4" s="17"/>
      <c r="F4" s="11"/>
      <c r="G4" s="12"/>
      <c r="H4" s="18" t="s">
        <v>3</v>
      </c>
      <c r="I4" s="10"/>
      <c r="N4" s="14"/>
    </row>
    <row r="5" spans="1:23" s="15" customFormat="1">
      <c r="A5" s="16" t="s">
        <v>4</v>
      </c>
      <c r="B5" s="10"/>
      <c r="C5" s="11"/>
      <c r="D5" s="11"/>
      <c r="E5" s="17"/>
      <c r="F5" s="11"/>
      <c r="G5" s="12"/>
      <c r="H5" s="18" t="s">
        <v>5</v>
      </c>
      <c r="I5" s="10"/>
      <c r="N5" s="14"/>
    </row>
    <row r="6" spans="1:23" s="15" customFormat="1">
      <c r="A6" s="16" t="s">
        <v>6</v>
      </c>
      <c r="B6" s="10"/>
      <c r="C6" s="11"/>
      <c r="D6" s="11"/>
      <c r="E6" s="17"/>
      <c r="F6" s="11"/>
      <c r="G6" s="12"/>
      <c r="H6" s="18" t="s">
        <v>7</v>
      </c>
      <c r="I6" s="10"/>
      <c r="N6" s="14"/>
    </row>
    <row r="7" spans="1:23" s="15" customFormat="1">
      <c r="A7" s="16" t="s">
        <v>8</v>
      </c>
      <c r="B7" s="10"/>
      <c r="C7" s="11"/>
      <c r="D7" s="11"/>
      <c r="E7" s="17"/>
      <c r="F7" s="10"/>
      <c r="G7" s="19"/>
      <c r="H7" s="20" t="s">
        <v>9</v>
      </c>
      <c r="I7" s="10"/>
      <c r="N7" s="14"/>
    </row>
    <row r="8" spans="1:23" s="15" customFormat="1" ht="14.25">
      <c r="A8" s="16" t="s">
        <v>10</v>
      </c>
      <c r="B8" s="10"/>
      <c r="C8" s="11"/>
      <c r="D8" s="11"/>
      <c r="E8" s="17"/>
      <c r="J8" s="45" t="s">
        <v>73</v>
      </c>
      <c r="K8" s="45"/>
      <c r="L8" s="45"/>
      <c r="M8" s="45"/>
      <c r="N8" s="46"/>
      <c r="O8" s="47"/>
    </row>
    <row r="9" spans="1:23" s="15" customFormat="1">
      <c r="A9" s="9" t="s">
        <v>11</v>
      </c>
      <c r="B9" s="10"/>
      <c r="C9" s="11"/>
      <c r="D9" s="11"/>
      <c r="E9" s="11"/>
      <c r="J9" s="46"/>
      <c r="K9" s="46"/>
      <c r="L9" s="46"/>
      <c r="M9" s="46"/>
      <c r="N9" s="47" t="s">
        <v>28</v>
      </c>
      <c r="O9" s="46">
        <v>10.73</v>
      </c>
    </row>
    <row r="10" spans="1:23" s="15" customFormat="1">
      <c r="A10" s="10"/>
      <c r="B10" s="21"/>
      <c r="C10" s="11"/>
      <c r="D10" s="11"/>
      <c r="E10" s="11"/>
      <c r="J10" s="46"/>
      <c r="K10" s="46"/>
      <c r="L10" s="46"/>
      <c r="M10" s="46"/>
      <c r="N10" s="47" t="s">
        <v>72</v>
      </c>
      <c r="O10" s="46">
        <v>7.4</v>
      </c>
    </row>
    <row r="11" spans="1:23" s="15" customFormat="1" ht="14.25">
      <c r="A11" s="22" t="s">
        <v>12</v>
      </c>
      <c r="B11" s="10"/>
      <c r="C11" s="23"/>
      <c r="D11" s="11"/>
      <c r="E11" s="11"/>
      <c r="F11" s="11"/>
      <c r="G11" s="11"/>
      <c r="H11" s="11"/>
      <c r="I11" s="11"/>
    </row>
    <row r="12" spans="1:23" s="15" customFormat="1" ht="15">
      <c r="A12" s="24" t="s">
        <v>13</v>
      </c>
      <c r="B12" s="21"/>
      <c r="C12" s="23"/>
      <c r="D12" s="11"/>
      <c r="E12" s="11"/>
      <c r="F12" s="11"/>
      <c r="G12" s="11"/>
      <c r="H12" s="11"/>
      <c r="I12" s="11"/>
    </row>
    <row r="13" spans="1:23" s="15" customFormat="1" ht="15">
      <c r="A13" s="24"/>
      <c r="B13" s="21"/>
      <c r="C13" s="23"/>
      <c r="D13" s="11"/>
      <c r="E13" s="11"/>
      <c r="F13" s="11"/>
      <c r="G13" s="11"/>
      <c r="H13" s="11"/>
      <c r="I13" s="11"/>
    </row>
    <row r="14" spans="1:23" s="32" customFormat="1" ht="15">
      <c r="A14" s="25" t="s">
        <v>14</v>
      </c>
      <c r="B14" s="26" t="s">
        <v>15</v>
      </c>
      <c r="C14" s="27" t="s">
        <v>16</v>
      </c>
      <c r="D14" s="27" t="s">
        <v>17</v>
      </c>
      <c r="E14" s="27" t="s">
        <v>18</v>
      </c>
      <c r="F14" s="28" t="s">
        <v>19</v>
      </c>
      <c r="G14" s="29" t="s">
        <v>20</v>
      </c>
      <c r="H14" s="30" t="s">
        <v>21</v>
      </c>
      <c r="I14" s="49" t="s">
        <v>96</v>
      </c>
      <c r="K14" s="32" t="s">
        <v>79</v>
      </c>
      <c r="L14" s="32" t="s">
        <v>80</v>
      </c>
      <c r="M14" s="33" t="s">
        <v>77</v>
      </c>
      <c r="N14" s="32" t="s">
        <v>78</v>
      </c>
      <c r="O14" s="56" t="s">
        <v>74</v>
      </c>
      <c r="P14" s="56" t="s">
        <v>75</v>
      </c>
      <c r="Q14" s="56" t="s">
        <v>76</v>
      </c>
      <c r="R14" s="56"/>
      <c r="T14" s="56"/>
      <c r="U14" s="56"/>
      <c r="V14" s="56"/>
      <c r="W14" s="56"/>
    </row>
    <row r="15" spans="1:23" s="32" customFormat="1" ht="15.75" customHeight="1" thickBot="1">
      <c r="A15" s="34" t="s">
        <v>22</v>
      </c>
      <c r="B15" s="35"/>
      <c r="C15" s="36" t="s">
        <v>23</v>
      </c>
      <c r="D15" s="36" t="s">
        <v>24</v>
      </c>
      <c r="E15" s="36" t="s">
        <v>25</v>
      </c>
      <c r="F15" s="36" t="s">
        <v>26</v>
      </c>
      <c r="G15" s="37"/>
      <c r="H15" s="38"/>
      <c r="I15" s="31"/>
      <c r="N15" s="33"/>
      <c r="O15" s="56"/>
      <c r="P15" s="56"/>
      <c r="Q15" s="56"/>
      <c r="R15" s="56"/>
      <c r="T15" s="56"/>
      <c r="U15" s="56"/>
      <c r="V15" s="56"/>
      <c r="W15" s="56"/>
    </row>
    <row r="16" spans="1:23" s="15" customFormat="1" ht="13.5" customHeight="1" thickTop="1">
      <c r="A16" s="10"/>
      <c r="B16" s="10"/>
      <c r="C16" s="10"/>
      <c r="D16" s="17"/>
      <c r="E16" s="17"/>
      <c r="F16" s="10"/>
      <c r="G16" s="19"/>
      <c r="H16" s="10"/>
      <c r="S16" t="s">
        <v>97</v>
      </c>
    </row>
    <row r="17" spans="1:24">
      <c r="A17" s="39" t="s">
        <v>27</v>
      </c>
      <c r="B17" s="39" t="s">
        <v>28</v>
      </c>
      <c r="C17" s="39">
        <v>0.36199999999999999</v>
      </c>
      <c r="D17" s="40">
        <v>40.754483060728369</v>
      </c>
      <c r="E17" s="40">
        <v>4.6307489561204545</v>
      </c>
      <c r="F17" s="41">
        <v>10.646099571523823</v>
      </c>
      <c r="G17" s="42">
        <v>0.37018855097736703</v>
      </c>
      <c r="I17">
        <f>((F17/1000)+1)*0.0036765</f>
        <v>3.7156403850747075E-3</v>
      </c>
      <c r="S17" t="s">
        <v>98</v>
      </c>
    </row>
    <row r="18" spans="1:24">
      <c r="A18" s="39" t="s">
        <v>29</v>
      </c>
      <c r="B18" s="39" t="s">
        <v>28</v>
      </c>
      <c r="C18" s="39">
        <v>0.24199999999999999</v>
      </c>
      <c r="D18" s="40">
        <v>26.691125266854748</v>
      </c>
      <c r="E18" s="40">
        <v>3.0331847400721057</v>
      </c>
      <c r="F18" s="41">
        <v>10.770870724345469</v>
      </c>
      <c r="G18" s="42">
        <v>0.37023408407289088</v>
      </c>
      <c r="I18">
        <f t="shared" ref="I18:I40" si="0">((F18/1000)+1)*0.0036765</f>
        <v>3.7160991062180561E-3</v>
      </c>
      <c r="S18" s="15"/>
    </row>
    <row r="19" spans="1:24">
      <c r="A19" s="39" t="s">
        <v>30</v>
      </c>
      <c r="B19" s="39" t="s">
        <v>31</v>
      </c>
      <c r="C19" s="39">
        <v>1</v>
      </c>
      <c r="D19" s="40">
        <v>7.187913739278585</v>
      </c>
      <c r="E19" s="40">
        <v>0.81766599332938594</v>
      </c>
      <c r="F19" s="41">
        <v>65.887010871926336</v>
      </c>
      <c r="G19" s="42">
        <v>0.390343706550424</v>
      </c>
      <c r="I19">
        <f t="shared" si="0"/>
        <v>3.918733595470637E-3</v>
      </c>
      <c r="K19" t="s">
        <v>81</v>
      </c>
      <c r="L19" t="s">
        <v>82</v>
      </c>
      <c r="M19">
        <v>100</v>
      </c>
      <c r="N19" s="48">
        <f>E19</f>
        <v>0.81766599332938594</v>
      </c>
      <c r="O19">
        <f>N19/M19</f>
        <v>8.1766599332938599E-3</v>
      </c>
      <c r="P19">
        <f>O19*(I19-0.003716)</f>
        <v>1.657683667217362E-6</v>
      </c>
      <c r="Q19">
        <f>P19*1000</f>
        <v>1.6576836672173619E-3</v>
      </c>
    </row>
    <row r="20" spans="1:24">
      <c r="A20" s="39" t="s">
        <v>32</v>
      </c>
      <c r="B20" s="39" t="s">
        <v>33</v>
      </c>
      <c r="C20" s="39">
        <v>1</v>
      </c>
      <c r="D20" s="40">
        <v>0.65435804507174633</v>
      </c>
      <c r="E20" s="40">
        <v>7.5469504154463962E-2</v>
      </c>
      <c r="F20" s="41">
        <v>232.7191259353564</v>
      </c>
      <c r="G20" s="42">
        <v>0.45116446783500436</v>
      </c>
      <c r="I20">
        <f t="shared" si="0"/>
        <v>4.5320918665013379E-3</v>
      </c>
      <c r="K20" t="s">
        <v>83</v>
      </c>
      <c r="N20" s="48"/>
    </row>
    <row r="21" spans="1:24">
      <c r="A21" s="39" t="s">
        <v>34</v>
      </c>
      <c r="B21" s="39" t="s">
        <v>35</v>
      </c>
      <c r="C21" s="39">
        <v>1</v>
      </c>
      <c r="D21" s="40">
        <v>11.231906168153298</v>
      </c>
      <c r="E21" s="40">
        <v>1.2770539779794725</v>
      </c>
      <c r="F21" s="41">
        <v>13715.733812984581</v>
      </c>
      <c r="G21" s="42">
        <v>5.132555964336289</v>
      </c>
      <c r="I21">
        <f t="shared" si="0"/>
        <v>5.4102395363437812E-2</v>
      </c>
      <c r="K21" t="s">
        <v>84</v>
      </c>
      <c r="L21" t="s">
        <v>85</v>
      </c>
      <c r="M21" s="50">
        <v>10</v>
      </c>
      <c r="N21" s="48">
        <f t="shared" ref="N21:N40" si="1">E21</f>
        <v>1.2770539779794725</v>
      </c>
      <c r="O21">
        <f t="shared" ref="O21:O40" si="2">N21/M21</f>
        <v>0.12770539779794726</v>
      </c>
      <c r="P21">
        <f t="shared" ref="P21:P40" si="3">O21*(I21-0.003716)</f>
        <v>6.4346146634924719E-3</v>
      </c>
      <c r="Q21">
        <f t="shared" ref="Q21:Q40" si="4">P21*1000</f>
        <v>6.4346146634924715</v>
      </c>
    </row>
    <row r="22" spans="1:24">
      <c r="A22" s="39" t="s">
        <v>36</v>
      </c>
      <c r="B22" s="39" t="s">
        <v>37</v>
      </c>
      <c r="C22" s="39">
        <v>1</v>
      </c>
      <c r="D22" s="40">
        <v>15.756053540048063</v>
      </c>
      <c r="E22" s="40">
        <v>1.7909864296317235</v>
      </c>
      <c r="F22" s="41">
        <v>30535.293983082593</v>
      </c>
      <c r="G22" s="42">
        <v>10.389407979867173</v>
      </c>
      <c r="I22">
        <f t="shared" si="0"/>
        <v>0.11593950832880315</v>
      </c>
      <c r="K22" t="s">
        <v>84</v>
      </c>
      <c r="L22" t="s">
        <v>86</v>
      </c>
      <c r="M22" s="50">
        <v>50</v>
      </c>
      <c r="N22" s="48">
        <f t="shared" si="1"/>
        <v>1.7909864296317235</v>
      </c>
      <c r="O22">
        <f t="shared" si="2"/>
        <v>3.5819728592634471E-2</v>
      </c>
      <c r="P22">
        <f t="shared" si="3"/>
        <v>4.0198156100509832E-3</v>
      </c>
      <c r="Q22">
        <f t="shared" si="4"/>
        <v>4.0198156100509834</v>
      </c>
    </row>
    <row r="23" spans="1:24">
      <c r="A23" s="39" t="s">
        <v>38</v>
      </c>
      <c r="B23" s="39" t="s">
        <v>39</v>
      </c>
      <c r="C23" s="39">
        <v>1</v>
      </c>
      <c r="D23" s="40">
        <v>18.51277844338934</v>
      </c>
      <c r="E23" s="40">
        <v>2.1041438649766375</v>
      </c>
      <c r="F23" s="41">
        <v>28278.513786449483</v>
      </c>
      <c r="G23" s="42">
        <v>9.7181590827457995</v>
      </c>
      <c r="I23">
        <f t="shared" si="0"/>
        <v>0.10764245593588152</v>
      </c>
      <c r="K23" t="s">
        <v>84</v>
      </c>
      <c r="L23" t="s">
        <v>87</v>
      </c>
      <c r="M23" s="50">
        <v>50</v>
      </c>
      <c r="N23" s="48">
        <f t="shared" si="1"/>
        <v>2.1041438649766375</v>
      </c>
      <c r="O23">
        <f t="shared" si="2"/>
        <v>4.208287729953275E-2</v>
      </c>
      <c r="P23">
        <f t="shared" si="3"/>
        <v>4.373524293324999E-3</v>
      </c>
      <c r="Q23">
        <f t="shared" si="4"/>
        <v>4.3735242933249987</v>
      </c>
      <c r="T23" t="s">
        <v>119</v>
      </c>
      <c r="U23" t="s">
        <v>119</v>
      </c>
      <c r="V23" t="s">
        <v>118</v>
      </c>
      <c r="W23" t="s">
        <v>119</v>
      </c>
    </row>
    <row r="24" spans="1:24">
      <c r="A24" s="39" t="s">
        <v>40</v>
      </c>
      <c r="B24" s="39" t="s">
        <v>41</v>
      </c>
      <c r="C24" s="39">
        <v>1</v>
      </c>
      <c r="D24" s="40">
        <v>6.1459052778887733</v>
      </c>
      <c r="E24" s="40">
        <v>0.69929629420524508</v>
      </c>
      <c r="F24" s="41">
        <v>116122.78996764703</v>
      </c>
      <c r="G24" s="42">
        <v>30.099353711480678</v>
      </c>
      <c r="I24">
        <f t="shared" si="0"/>
        <v>0.43060193731605428</v>
      </c>
      <c r="K24" t="s">
        <v>88</v>
      </c>
      <c r="L24" t="s">
        <v>89</v>
      </c>
      <c r="M24">
        <v>75</v>
      </c>
      <c r="N24" s="48">
        <f t="shared" si="1"/>
        <v>0.69929629420524508</v>
      </c>
      <c r="O24">
        <f t="shared" si="2"/>
        <v>9.3239505894032685E-3</v>
      </c>
      <c r="P24">
        <f t="shared" si="3"/>
        <v>3.9802633868459914E-3</v>
      </c>
      <c r="Q24">
        <f t="shared" si="4"/>
        <v>3.9802633868459916</v>
      </c>
      <c r="T24" t="s">
        <v>81</v>
      </c>
      <c r="U24" t="s">
        <v>93</v>
      </c>
      <c r="V24" t="s">
        <v>88</v>
      </c>
      <c r="W24" t="s">
        <v>88</v>
      </c>
    </row>
    <row r="25" spans="1:24">
      <c r="A25" s="39" t="s">
        <v>42</v>
      </c>
      <c r="B25" s="39" t="s">
        <v>43</v>
      </c>
      <c r="C25" s="39">
        <v>1</v>
      </c>
      <c r="D25" s="40">
        <v>6.8715776238831543</v>
      </c>
      <c r="E25" s="40">
        <v>0.78173095806919835</v>
      </c>
      <c r="F25" s="41">
        <v>83350.77612617804</v>
      </c>
      <c r="G25" s="42">
        <v>23.670859403457744</v>
      </c>
      <c r="I25">
        <f t="shared" si="0"/>
        <v>0.31011562842789353</v>
      </c>
      <c r="K25" t="s">
        <v>88</v>
      </c>
      <c r="L25" t="s">
        <v>90</v>
      </c>
      <c r="M25">
        <v>150</v>
      </c>
      <c r="N25" s="48">
        <f t="shared" si="1"/>
        <v>0.78173095806919835</v>
      </c>
      <c r="O25">
        <f t="shared" si="2"/>
        <v>5.211539720461322E-3</v>
      </c>
      <c r="P25">
        <f t="shared" si="3"/>
        <v>1.5968138338865571E-3</v>
      </c>
      <c r="Q25">
        <f t="shared" si="4"/>
        <v>1.5968138338865572</v>
      </c>
      <c r="S25" t="s">
        <v>101</v>
      </c>
      <c r="T25">
        <f>Q40</f>
        <v>6.5030534453198816E-3</v>
      </c>
      <c r="U25">
        <f>Q37</f>
        <v>5.1053785194677308E-3</v>
      </c>
      <c r="V25">
        <f>Q27</f>
        <v>2.5624391445659722E-3</v>
      </c>
      <c r="W25">
        <f>Q30</f>
        <v>4.2502825435399441E-3</v>
      </c>
      <c r="X25" t="s">
        <v>108</v>
      </c>
    </row>
    <row r="26" spans="1:24">
      <c r="A26" s="39" t="s">
        <v>44</v>
      </c>
      <c r="B26" s="39" t="s">
        <v>28</v>
      </c>
      <c r="C26" s="39">
        <v>0.32700000000000001</v>
      </c>
      <c r="D26" s="40">
        <v>40.178175971922698</v>
      </c>
      <c r="E26" s="40">
        <v>4.5652818325483011</v>
      </c>
      <c r="F26" s="41">
        <v>35.449121428695683</v>
      </c>
      <c r="G26" s="42">
        <v>0.37923917093510173</v>
      </c>
      <c r="H26" s="43" t="s">
        <v>45</v>
      </c>
      <c r="N26" s="48"/>
      <c r="S26" t="s">
        <v>99</v>
      </c>
      <c r="T26">
        <f>Q38</f>
        <v>3.6159374051677577</v>
      </c>
      <c r="U26">
        <f>Q31</f>
        <v>3.7085311628919198</v>
      </c>
      <c r="V26">
        <f>Q24</f>
        <v>3.9802633868459916</v>
      </c>
      <c r="W26">
        <f>Q28</f>
        <v>4.3408965618738788</v>
      </c>
      <c r="X26" t="s">
        <v>106</v>
      </c>
    </row>
    <row r="27" spans="1:24">
      <c r="A27" s="39" t="s">
        <v>46</v>
      </c>
      <c r="B27" s="39" t="s">
        <v>47</v>
      </c>
      <c r="C27" s="39">
        <v>1</v>
      </c>
      <c r="D27" s="40">
        <v>9.0643333527169236</v>
      </c>
      <c r="E27" s="40">
        <v>1.0308228277538252</v>
      </c>
      <c r="F27" s="41">
        <v>78.357654522178777</v>
      </c>
      <c r="G27" s="42">
        <v>0.39489260759391409</v>
      </c>
      <c r="I27">
        <f t="shared" si="0"/>
        <v>3.9645819168507897E-3</v>
      </c>
      <c r="K27" t="s">
        <v>88</v>
      </c>
      <c r="L27" t="s">
        <v>82</v>
      </c>
      <c r="M27">
        <v>100</v>
      </c>
      <c r="N27" s="48">
        <f t="shared" si="1"/>
        <v>1.0308228277538252</v>
      </c>
      <c r="O27">
        <f t="shared" si="2"/>
        <v>1.0308228277538252E-2</v>
      </c>
      <c r="P27">
        <f t="shared" si="3"/>
        <v>2.5624391445659721E-6</v>
      </c>
      <c r="Q27">
        <f t="shared" si="4"/>
        <v>2.5624391445659722E-3</v>
      </c>
      <c r="S27" t="s">
        <v>100</v>
      </c>
      <c r="T27">
        <f>Q39</f>
        <v>1.6749875865086283</v>
      </c>
      <c r="U27">
        <f>Q32</f>
        <v>1.3151662561771322</v>
      </c>
      <c r="V27">
        <f>Q25</f>
        <v>1.5968138338865572</v>
      </c>
      <c r="W27">
        <f>Q29</f>
        <v>1.7673387433509773</v>
      </c>
      <c r="X27" t="s">
        <v>107</v>
      </c>
    </row>
    <row r="28" spans="1:24">
      <c r="A28" s="39" t="s">
        <v>48</v>
      </c>
      <c r="B28" s="39" t="s">
        <v>49</v>
      </c>
      <c r="C28" s="39">
        <v>1</v>
      </c>
      <c r="D28" s="40">
        <v>5.9434052334620437</v>
      </c>
      <c r="E28" s="40">
        <v>0.6762927676317213</v>
      </c>
      <c r="F28" s="41">
        <v>130950.4577064605</v>
      </c>
      <c r="G28" s="42">
        <v>32.665186034052603</v>
      </c>
      <c r="I28">
        <f t="shared" si="0"/>
        <v>0.48511585775780203</v>
      </c>
      <c r="K28" t="s">
        <v>88</v>
      </c>
      <c r="L28" t="s">
        <v>91</v>
      </c>
      <c r="M28">
        <v>75</v>
      </c>
      <c r="N28" s="48">
        <f t="shared" si="1"/>
        <v>0.6762927676317213</v>
      </c>
      <c r="O28">
        <f t="shared" si="2"/>
        <v>9.0172369017562839E-3</v>
      </c>
      <c r="P28">
        <f t="shared" si="3"/>
        <v>4.3408965618738785E-3</v>
      </c>
      <c r="Q28">
        <f t="shared" si="4"/>
        <v>4.3408965618738788</v>
      </c>
      <c r="S28" t="s">
        <v>120</v>
      </c>
      <c r="T28">
        <v>1</v>
      </c>
      <c r="U28">
        <f>N49</f>
        <v>1.3427835051546391</v>
      </c>
      <c r="V28">
        <f>O48</f>
        <v>4.3814623338257013</v>
      </c>
      <c r="W28">
        <f>O49</f>
        <v>10.130219206680586</v>
      </c>
    </row>
    <row r="29" spans="1:24">
      <c r="A29" s="39" t="s">
        <v>50</v>
      </c>
      <c r="B29" s="39" t="s">
        <v>51</v>
      </c>
      <c r="C29" s="39">
        <v>1</v>
      </c>
      <c r="D29" s="40">
        <v>7.3642839900468324</v>
      </c>
      <c r="E29" s="40">
        <v>0.83770123708358868</v>
      </c>
      <c r="F29" s="41">
        <v>86087.785085678013</v>
      </c>
      <c r="G29" s="42">
        <v>24.252652536870936</v>
      </c>
      <c r="I29">
        <f t="shared" si="0"/>
        <v>0.32017824186749522</v>
      </c>
      <c r="K29" t="s">
        <v>88</v>
      </c>
      <c r="L29" t="s">
        <v>94</v>
      </c>
      <c r="M29">
        <v>150</v>
      </c>
      <c r="N29" s="48">
        <f t="shared" si="1"/>
        <v>0.83770123708358868</v>
      </c>
      <c r="O29">
        <f t="shared" si="2"/>
        <v>5.5846749138905912E-3</v>
      </c>
      <c r="P29">
        <f t="shared" si="3"/>
        <v>1.7673387433509774E-3</v>
      </c>
      <c r="Q29">
        <f t="shared" si="4"/>
        <v>1.7673387433509773</v>
      </c>
      <c r="S29" t="s">
        <v>121</v>
      </c>
      <c r="T29">
        <f>T28*T27</f>
        <v>1.6749875865086283</v>
      </c>
      <c r="U29">
        <f>U28*U27</f>
        <v>1.7659835553306336</v>
      </c>
      <c r="V29">
        <f>V28*V27</f>
        <v>6.9963796673057601</v>
      </c>
      <c r="W29">
        <f>W28*W27</f>
        <v>17.9035288826048</v>
      </c>
    </row>
    <row r="30" spans="1:24">
      <c r="A30" s="39" t="s">
        <v>52</v>
      </c>
      <c r="B30" s="39" t="s">
        <v>53</v>
      </c>
      <c r="C30" s="39">
        <v>1</v>
      </c>
      <c r="D30" s="40">
        <v>8.3683333425964772</v>
      </c>
      <c r="E30" s="40">
        <v>0.95175887113444013</v>
      </c>
      <c r="F30" s="41">
        <v>132.21035248850745</v>
      </c>
      <c r="G30" s="42">
        <v>0.41453161864841648</v>
      </c>
      <c r="I30">
        <f t="shared" si="0"/>
        <v>4.1625713609239976E-3</v>
      </c>
      <c r="K30" t="s">
        <v>88</v>
      </c>
      <c r="L30" t="s">
        <v>92</v>
      </c>
      <c r="M30">
        <v>100</v>
      </c>
      <c r="N30" s="48">
        <f t="shared" si="1"/>
        <v>0.95175887113444013</v>
      </c>
      <c r="O30">
        <f t="shared" si="2"/>
        <v>9.5175887113444005E-3</v>
      </c>
      <c r="P30">
        <f t="shared" si="3"/>
        <v>4.2502825435399442E-6</v>
      </c>
      <c r="Q30">
        <f t="shared" si="4"/>
        <v>4.2502825435399441E-3</v>
      </c>
      <c r="S30" t="s">
        <v>122</v>
      </c>
      <c r="T30">
        <f>T29/T26</f>
        <v>0.46322361225468145</v>
      </c>
      <c r="U30">
        <f>U29/U26</f>
        <v>0.47619488087394585</v>
      </c>
      <c r="V30">
        <v>1</v>
      </c>
      <c r="W30">
        <v>1</v>
      </c>
      <c r="X30" t="s">
        <v>123</v>
      </c>
    </row>
    <row r="31" spans="1:24">
      <c r="A31" s="39" t="s">
        <v>54</v>
      </c>
      <c r="B31" s="39" t="s">
        <v>55</v>
      </c>
      <c r="C31" s="39">
        <v>1</v>
      </c>
      <c r="D31" s="40">
        <v>5.7354661805919376</v>
      </c>
      <c r="E31" s="40">
        <v>0.65267138255048696</v>
      </c>
      <c r="F31" s="41">
        <v>154562.08990160178</v>
      </c>
      <c r="G31" s="42">
        <v>36.383693802284064</v>
      </c>
      <c r="I31">
        <f t="shared" si="0"/>
        <v>0.57192402352323901</v>
      </c>
      <c r="K31" t="s">
        <v>93</v>
      </c>
      <c r="L31" t="s">
        <v>91</v>
      </c>
      <c r="M31">
        <v>100</v>
      </c>
      <c r="N31" s="48">
        <f t="shared" si="1"/>
        <v>0.65267138255048696</v>
      </c>
      <c r="O31">
        <f t="shared" si="2"/>
        <v>6.5267138255048693E-3</v>
      </c>
      <c r="P31">
        <f t="shared" si="3"/>
        <v>3.7085311628919197E-3</v>
      </c>
      <c r="Q31">
        <f t="shared" si="4"/>
        <v>3.7085311628919198</v>
      </c>
      <c r="S31" t="s">
        <v>124</v>
      </c>
    </row>
    <row r="32" spans="1:24">
      <c r="A32" s="39" t="s">
        <v>56</v>
      </c>
      <c r="B32" s="39" t="s">
        <v>57</v>
      </c>
      <c r="C32" s="39">
        <v>1</v>
      </c>
      <c r="D32" s="40">
        <v>5.3479973773195066</v>
      </c>
      <c r="E32" s="40">
        <v>0.60865584202198186</v>
      </c>
      <c r="F32" s="41">
        <v>88169.519827444441</v>
      </c>
      <c r="G32" s="42">
        <v>24.689253152895585</v>
      </c>
      <c r="I32">
        <f t="shared" si="0"/>
        <v>0.32783173964559953</v>
      </c>
      <c r="K32" t="s">
        <v>93</v>
      </c>
      <c r="L32" t="s">
        <v>94</v>
      </c>
      <c r="M32">
        <v>150</v>
      </c>
      <c r="N32" s="48">
        <f t="shared" si="1"/>
        <v>0.60865584202198186</v>
      </c>
      <c r="O32">
        <f t="shared" si="2"/>
        <v>4.0577056134798789E-3</v>
      </c>
      <c r="P32">
        <f t="shared" si="3"/>
        <v>1.3151662561771322E-3</v>
      </c>
      <c r="Q32">
        <f t="shared" si="4"/>
        <v>1.3151662561771322</v>
      </c>
    </row>
    <row r="33" spans="1:24">
      <c r="A33" s="39"/>
      <c r="B33" s="40"/>
      <c r="C33" s="44"/>
      <c r="D33" s="19"/>
      <c r="E33" s="40"/>
      <c r="F33" s="41"/>
      <c r="G33" s="42"/>
      <c r="N33" s="48"/>
      <c r="S33" t="s">
        <v>102</v>
      </c>
      <c r="T33">
        <f>T29</f>
        <v>1.6749875865086283</v>
      </c>
      <c r="U33">
        <f>U29</f>
        <v>1.7659835553306336</v>
      </c>
      <c r="V33">
        <f>V26</f>
        <v>3.9802633868459916</v>
      </c>
      <c r="W33">
        <f>W26</f>
        <v>4.3408965618738788</v>
      </c>
      <c r="X33" t="s">
        <v>125</v>
      </c>
    </row>
    <row r="34" spans="1:24">
      <c r="A34" s="39" t="s">
        <v>58</v>
      </c>
      <c r="B34" s="39" t="s">
        <v>28</v>
      </c>
      <c r="C34" s="39">
        <v>0.44800000000000006</v>
      </c>
      <c r="D34" s="40">
        <v>55.059163834284462</v>
      </c>
      <c r="E34" s="40">
        <v>6.2557268924553506</v>
      </c>
      <c r="F34" s="41">
        <v>10.783577600447702</v>
      </c>
      <c r="G34" s="42">
        <v>0.37023872122738477</v>
      </c>
      <c r="H34" s="43" t="s">
        <v>59</v>
      </c>
      <c r="N34" s="48"/>
      <c r="S34" t="s">
        <v>103</v>
      </c>
      <c r="T34">
        <f>T25</f>
        <v>6.5030534453198816E-3</v>
      </c>
      <c r="U34">
        <f>U25</f>
        <v>5.1053785194677308E-3</v>
      </c>
      <c r="V34">
        <f>V25</f>
        <v>2.5624391445659722E-3</v>
      </c>
      <c r="W34">
        <f>W25</f>
        <v>4.2502825435399441E-3</v>
      </c>
    </row>
    <row r="35" spans="1:24">
      <c r="A35" s="39" t="s">
        <v>60</v>
      </c>
      <c r="B35" s="39" t="s">
        <v>28</v>
      </c>
      <c r="C35" s="39">
        <v>0.27400000000000002</v>
      </c>
      <c r="D35" s="40">
        <v>32.99739172335287</v>
      </c>
      <c r="E35" s="40">
        <v>3.7495617088893405</v>
      </c>
      <c r="F35" s="41">
        <v>10.462231350729574</v>
      </c>
      <c r="G35" s="42">
        <v>0.37012145134306318</v>
      </c>
      <c r="N35" s="48"/>
    </row>
    <row r="36" spans="1:24">
      <c r="A36" s="39" t="s">
        <v>61</v>
      </c>
      <c r="B36" s="39" t="s">
        <v>62</v>
      </c>
      <c r="C36" s="39">
        <v>1</v>
      </c>
      <c r="D36" s="40">
        <v>12.249761437625864</v>
      </c>
      <c r="E36" s="40">
        <v>1.3926799315717213</v>
      </c>
      <c r="F36" s="41">
        <v>43889.211457063633</v>
      </c>
      <c r="G36" s="42">
        <v>14.165682540420597</v>
      </c>
      <c r="I36">
        <f t="shared" si="0"/>
        <v>0.16503518592189445</v>
      </c>
      <c r="K36" t="s">
        <v>84</v>
      </c>
      <c r="L36" t="s">
        <v>95</v>
      </c>
      <c r="M36" s="50">
        <v>50</v>
      </c>
      <c r="N36" s="48">
        <f t="shared" si="1"/>
        <v>1.3926799315717213</v>
      </c>
      <c r="O36">
        <f t="shared" si="2"/>
        <v>2.7853598631434426E-2</v>
      </c>
      <c r="P36">
        <f t="shared" si="3"/>
        <v>4.4933198562181953E-3</v>
      </c>
      <c r="Q36">
        <f t="shared" si="4"/>
        <v>4.4933198562181955</v>
      </c>
      <c r="S36" t="s">
        <v>102</v>
      </c>
      <c r="T36">
        <f>T33-T34</f>
        <v>1.6684845330633085</v>
      </c>
      <c r="U36">
        <f>U33-U34</f>
        <v>1.7608781768111659</v>
      </c>
      <c r="V36">
        <f>V33-V34</f>
        <v>3.9777009477014258</v>
      </c>
      <c r="W36">
        <f>W33-W34</f>
        <v>4.3366462793303393</v>
      </c>
      <c r="X36" t="s">
        <v>109</v>
      </c>
    </row>
    <row r="37" spans="1:24">
      <c r="A37" s="39" t="s">
        <v>63</v>
      </c>
      <c r="B37" s="39" t="s">
        <v>64</v>
      </c>
      <c r="C37" s="39">
        <v>1</v>
      </c>
      <c r="D37" s="40">
        <v>4.9936972543896214</v>
      </c>
      <c r="E37" s="40">
        <v>0.56840818520840863</v>
      </c>
      <c r="F37" s="41">
        <v>255.04930658473722</v>
      </c>
      <c r="G37" s="42">
        <v>0.4592995825872398</v>
      </c>
      <c r="I37">
        <f t="shared" si="0"/>
        <v>4.6141887756587863E-3</v>
      </c>
      <c r="K37" t="s">
        <v>93</v>
      </c>
      <c r="L37" t="s">
        <v>92</v>
      </c>
      <c r="M37">
        <v>100</v>
      </c>
      <c r="N37" s="48">
        <f t="shared" si="1"/>
        <v>0.56840818520840863</v>
      </c>
      <c r="O37">
        <f t="shared" si="2"/>
        <v>5.6840818520840861E-3</v>
      </c>
      <c r="P37">
        <f t="shared" si="3"/>
        <v>5.1053785194677307E-6</v>
      </c>
      <c r="Q37">
        <f t="shared" si="4"/>
        <v>5.1053785194677308E-3</v>
      </c>
    </row>
    <row r="38" spans="1:24">
      <c r="A38" s="39" t="s">
        <v>65</v>
      </c>
      <c r="B38" s="39" t="s">
        <v>66</v>
      </c>
      <c r="C38" s="39">
        <v>1</v>
      </c>
      <c r="D38" s="40">
        <v>9.1069298272523156</v>
      </c>
      <c r="E38" s="40">
        <v>1.0356616866127815</v>
      </c>
      <c r="F38" s="41">
        <v>94976.804617277958</v>
      </c>
      <c r="G38" s="42">
        <v>26.082451655263675</v>
      </c>
      <c r="I38">
        <f t="shared" si="0"/>
        <v>0.35285872217542247</v>
      </c>
      <c r="K38" t="s">
        <v>81</v>
      </c>
      <c r="L38" t="s">
        <v>91</v>
      </c>
      <c r="M38">
        <v>100</v>
      </c>
      <c r="N38" s="48">
        <f t="shared" si="1"/>
        <v>1.0356616866127815</v>
      </c>
      <c r="O38">
        <f t="shared" si="2"/>
        <v>1.0356616866127814E-2</v>
      </c>
      <c r="P38">
        <f t="shared" si="3"/>
        <v>3.6159374051677579E-3</v>
      </c>
      <c r="Q38">
        <f t="shared" si="4"/>
        <v>3.6159374051677577</v>
      </c>
    </row>
    <row r="39" spans="1:24">
      <c r="A39" s="39" t="s">
        <v>67</v>
      </c>
      <c r="B39" s="39" t="s">
        <v>68</v>
      </c>
      <c r="C39" s="39">
        <v>1</v>
      </c>
      <c r="D39" s="40">
        <v>8.3943875455633652</v>
      </c>
      <c r="E39" s="40">
        <v>0.95471856702980396</v>
      </c>
      <c r="F39" s="41">
        <v>71590.944800457262</v>
      </c>
      <c r="G39" s="42">
        <v>21.065963655601827</v>
      </c>
      <c r="I39">
        <f t="shared" si="0"/>
        <v>0.26688060855888113</v>
      </c>
      <c r="K39" t="s">
        <v>81</v>
      </c>
      <c r="L39" t="s">
        <v>94</v>
      </c>
      <c r="M39">
        <v>150</v>
      </c>
      <c r="N39" s="48">
        <f t="shared" si="1"/>
        <v>0.95471856702980396</v>
      </c>
      <c r="O39">
        <f t="shared" si="2"/>
        <v>6.3647904468653593E-3</v>
      </c>
      <c r="P39">
        <f t="shared" si="3"/>
        <v>1.6749875865086283E-3</v>
      </c>
      <c r="Q39">
        <f t="shared" si="4"/>
        <v>1.6749875865086283</v>
      </c>
      <c r="T39" t="s">
        <v>129</v>
      </c>
      <c r="U39" t="s">
        <v>130</v>
      </c>
      <c r="V39" t="s">
        <v>131</v>
      </c>
    </row>
    <row r="40" spans="1:24">
      <c r="A40" s="39" t="s">
        <v>69</v>
      </c>
      <c r="B40" s="39" t="s">
        <v>70</v>
      </c>
      <c r="C40" s="39">
        <v>1</v>
      </c>
      <c r="D40" s="40">
        <v>7.8940432060532579</v>
      </c>
      <c r="E40" s="40">
        <v>0.8978806322904983</v>
      </c>
      <c r="F40" s="41">
        <v>207.74297193945137</v>
      </c>
      <c r="G40" s="42">
        <v>0.4420638222157981</v>
      </c>
      <c r="I40">
        <f t="shared" si="0"/>
        <v>4.4402670363353934E-3</v>
      </c>
      <c r="K40" t="s">
        <v>81</v>
      </c>
      <c r="L40" t="s">
        <v>92</v>
      </c>
      <c r="M40">
        <v>100</v>
      </c>
      <c r="N40" s="48">
        <f t="shared" si="1"/>
        <v>0.8978806322904983</v>
      </c>
      <c r="O40">
        <f t="shared" si="2"/>
        <v>8.9788063229049829E-3</v>
      </c>
      <c r="P40">
        <f t="shared" si="3"/>
        <v>6.503053445319882E-6</v>
      </c>
      <c r="Q40">
        <f t="shared" si="4"/>
        <v>6.5030534453198816E-3</v>
      </c>
      <c r="S40" t="s">
        <v>102</v>
      </c>
      <c r="T40">
        <f>T36</f>
        <v>1.6684845330633085</v>
      </c>
      <c r="U40">
        <f>U36</f>
        <v>1.7608781768111659</v>
      </c>
      <c r="V40">
        <f>AVERAGE(V36:W36)</f>
        <v>4.1571736135158828</v>
      </c>
      <c r="W40" t="s">
        <v>104</v>
      </c>
    </row>
    <row r="41" spans="1:24">
      <c r="A41" s="39" t="s">
        <v>71</v>
      </c>
      <c r="B41" s="39" t="s">
        <v>72</v>
      </c>
      <c r="C41" s="39">
        <v>0.28499999999999998</v>
      </c>
      <c r="D41" s="40">
        <v>29.348694741352521</v>
      </c>
      <c r="E41" s="40">
        <v>3.335078352987904</v>
      </c>
      <c r="F41" s="41">
        <v>12.82806086732046</v>
      </c>
      <c r="G41" s="42">
        <v>0.37098481438626474</v>
      </c>
      <c r="H41" s="43" t="s">
        <v>45</v>
      </c>
      <c r="S41" t="s">
        <v>128</v>
      </c>
      <c r="V41">
        <f>W33-V33</f>
        <v>0.36063317502788728</v>
      </c>
    </row>
    <row r="42" spans="1:24">
      <c r="S42" t="s">
        <v>105</v>
      </c>
    </row>
    <row r="45" spans="1:24">
      <c r="L45" t="s">
        <v>115</v>
      </c>
    </row>
    <row r="46" spans="1:24">
      <c r="M46" t="s">
        <v>112</v>
      </c>
      <c r="N46" t="s">
        <v>113</v>
      </c>
      <c r="O46" t="s">
        <v>114</v>
      </c>
    </row>
    <row r="47" spans="1:24" ht="15">
      <c r="L47" t="s">
        <v>110</v>
      </c>
      <c r="N47" s="53">
        <v>5.2724230254350735</v>
      </c>
      <c r="O47" s="54">
        <v>3.7602168473728104</v>
      </c>
    </row>
    <row r="48" spans="1:24" ht="15">
      <c r="L48" t="s">
        <v>111</v>
      </c>
      <c r="M48" s="51">
        <v>7.2533470648815648</v>
      </c>
      <c r="N48" s="53">
        <v>9.1947148817802518</v>
      </c>
      <c r="O48" s="54">
        <v>4.3814623338257013</v>
      </c>
    </row>
    <row r="49" spans="12:21" ht="15">
      <c r="L49" t="s">
        <v>87</v>
      </c>
      <c r="M49" s="51">
        <v>0.54773001898843432</v>
      </c>
      <c r="N49" s="53">
        <v>1.3427835051546391</v>
      </c>
      <c r="O49" s="54">
        <v>10.130219206680586</v>
      </c>
    </row>
    <row r="51" spans="12:21">
      <c r="L51" t="s">
        <v>116</v>
      </c>
    </row>
    <row r="52" spans="12:21">
      <c r="L52" t="s">
        <v>127</v>
      </c>
    </row>
    <row r="53" spans="12:21">
      <c r="L53" t="s">
        <v>126</v>
      </c>
      <c r="R53" s="52"/>
      <c r="S53" s="52"/>
      <c r="T53" s="52"/>
      <c r="U53" s="52"/>
    </row>
    <row r="54" spans="12:21">
      <c r="L54" t="s">
        <v>117</v>
      </c>
    </row>
    <row r="60" spans="12:21">
      <c r="L60" s="55" t="s">
        <v>132</v>
      </c>
    </row>
    <row r="61" spans="12:21">
      <c r="M61" t="s">
        <v>133</v>
      </c>
      <c r="N61" t="s">
        <v>134</v>
      </c>
    </row>
    <row r="62" spans="12:21">
      <c r="L62" t="str">
        <f>L21</f>
        <v>Lys</v>
      </c>
      <c r="M62">
        <f>M21</f>
        <v>10</v>
      </c>
      <c r="N62">
        <f>N21</f>
        <v>1.2770539779794725</v>
      </c>
    </row>
    <row r="63" spans="12:21">
      <c r="L63" t="str">
        <f>L23</f>
        <v>1c</v>
      </c>
      <c r="M63">
        <f>M23</f>
        <v>50</v>
      </c>
      <c r="N63">
        <f>N23</f>
        <v>2.1041438649766375</v>
      </c>
    </row>
    <row r="64" spans="12:21">
      <c r="L64" t="str">
        <f>L22</f>
        <v>3c</v>
      </c>
      <c r="M64">
        <f>M22</f>
        <v>50</v>
      </c>
      <c r="N64">
        <f>N22</f>
        <v>1.7909864296317235</v>
      </c>
    </row>
    <row r="65" spans="12:15">
      <c r="L65" t="str">
        <f>L36</f>
        <v>6c</v>
      </c>
      <c r="M65">
        <f>M36</f>
        <v>50</v>
      </c>
      <c r="N65">
        <f>N36</f>
        <v>1.3926799315717213</v>
      </c>
    </row>
    <row r="66" spans="12:15">
      <c r="L66" t="s">
        <v>140</v>
      </c>
      <c r="N66">
        <f>AVERAGE(N63,N64,N65)</f>
        <v>1.762603408726694</v>
      </c>
    </row>
    <row r="68" spans="12:15">
      <c r="L68" t="s">
        <v>135</v>
      </c>
    </row>
    <row r="69" spans="12:15">
      <c r="L69" t="s">
        <v>136</v>
      </c>
      <c r="N69">
        <v>10</v>
      </c>
      <c r="O69" t="s">
        <v>137</v>
      </c>
    </row>
    <row r="70" spans="12:15">
      <c r="L70" t="s">
        <v>138</v>
      </c>
      <c r="N70">
        <v>200</v>
      </c>
      <c r="O70" t="s">
        <v>137</v>
      </c>
    </row>
    <row r="71" spans="12:15">
      <c r="L71" t="s">
        <v>139</v>
      </c>
      <c r="N71">
        <f>N69/N70*M63</f>
        <v>2.5</v>
      </c>
      <c r="O71" t="s">
        <v>137</v>
      </c>
    </row>
    <row r="73" spans="12:15">
      <c r="L73" t="s">
        <v>141</v>
      </c>
    </row>
    <row r="74" spans="12:15">
      <c r="L74" t="s">
        <v>85</v>
      </c>
      <c r="M74">
        <f>N62/4</f>
        <v>0.31926349449486813</v>
      </c>
      <c r="N74" t="s">
        <v>142</v>
      </c>
    </row>
    <row r="75" spans="12:15">
      <c r="L75" t="s">
        <v>143</v>
      </c>
      <c r="M75">
        <f>M74/N66*100</f>
        <v>18.113178092938352</v>
      </c>
    </row>
  </sheetData>
  <mergeCells count="8">
    <mergeCell ref="V14:V15"/>
    <mergeCell ref="W14:W15"/>
    <mergeCell ref="O14:O15"/>
    <mergeCell ref="P14:P15"/>
    <mergeCell ref="Q14:Q15"/>
    <mergeCell ref="R14:R15"/>
    <mergeCell ref="T14:T15"/>
    <mergeCell ref="U14:U1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Boston University Dept. of Biology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Michener</dc:creator>
  <cp:lastModifiedBy>Emma Shelford</cp:lastModifiedBy>
  <dcterms:created xsi:type="dcterms:W3CDTF">2013-09-03T18:52:00Z</dcterms:created>
  <dcterms:modified xsi:type="dcterms:W3CDTF">2018-02-06T17:18:25Z</dcterms:modified>
</cp:coreProperties>
</file>